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lokesh.patil\Downloads\"/>
    </mc:Choice>
  </mc:AlternateContent>
  <xr:revisionPtr revIDLastSave="0" documentId="13_ncr:1_{67FE29A9-6EED-4914-9B10-E11FA2C3A5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 1" sheetId="1" r:id="rId1"/>
  </sheets>
  <definedNames>
    <definedName name="_xlnm._FilterDatabase" localSheetId="0" hidden="1">'sheet 1'!#REF!</definedName>
    <definedName name="_xlnm.Print_Area" localSheetId="0">'sheet 1'!$C$4:$J$47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3" i="1"/>
  <c r="G35" i="1"/>
  <c r="E35" i="1"/>
  <c r="H35" i="1"/>
  <c r="H28" i="1"/>
  <c r="H46" i="1" l="1"/>
  <c r="J45" i="1"/>
  <c r="I45" i="1"/>
  <c r="H45" i="1"/>
  <c r="G45" i="1"/>
  <c r="F45" i="1"/>
  <c r="E45" i="1"/>
  <c r="I41" i="1"/>
  <c r="H41" i="1"/>
  <c r="G41" i="1"/>
  <c r="G46" i="1" s="1"/>
  <c r="F41" i="1"/>
  <c r="F46" i="1" s="1"/>
  <c r="E41" i="1"/>
  <c r="E46" i="1" s="1"/>
  <c r="J40" i="1"/>
  <c r="I40" i="1"/>
  <c r="H40" i="1"/>
  <c r="F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H32" i="1"/>
  <c r="G32" i="1"/>
  <c r="J31" i="1"/>
  <c r="I31" i="1"/>
  <c r="J30" i="1"/>
  <c r="I30" i="1"/>
  <c r="G30" i="1"/>
  <c r="E30" i="1"/>
  <c r="J29" i="1"/>
  <c r="I29" i="1"/>
  <c r="J28" i="1"/>
  <c r="I28" i="1"/>
  <c r="G28" i="1"/>
  <c r="F28" i="1"/>
  <c r="E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G19" i="1"/>
  <c r="J18" i="1"/>
  <c r="I18" i="1"/>
  <c r="G18" i="1"/>
  <c r="F18" i="1"/>
  <c r="J17" i="1"/>
  <c r="I17" i="1"/>
  <c r="G17" i="1"/>
  <c r="F17" i="1"/>
  <c r="E17" i="1"/>
  <c r="J16" i="1"/>
  <c r="I16" i="1"/>
  <c r="J15" i="1"/>
  <c r="I15" i="1"/>
  <c r="J14" i="1"/>
  <c r="I14" i="1"/>
  <c r="G14" i="1"/>
  <c r="J13" i="1"/>
  <c r="I13" i="1"/>
  <c r="G13" i="1"/>
  <c r="E13" i="1"/>
  <c r="J12" i="1"/>
  <c r="I12" i="1"/>
  <c r="F12" i="1"/>
  <c r="J11" i="1"/>
  <c r="I11" i="1"/>
  <c r="J10" i="1"/>
  <c r="I10" i="1"/>
  <c r="J9" i="1"/>
  <c r="I9" i="1"/>
  <c r="I46" i="1" l="1"/>
  <c r="J41" i="1"/>
  <c r="J46" i="1" s="1"/>
</calcChain>
</file>

<file path=xl/sharedStrings.xml><?xml version="1.0" encoding="utf-8"?>
<sst xmlns="http://schemas.openxmlformats.org/spreadsheetml/2006/main" count="51" uniqueCount="50">
  <si>
    <t>Warehouse Infrastructure Fund (WIF)</t>
  </si>
  <si>
    <t>(₹ Crore)</t>
  </si>
  <si>
    <t>SR. NO.</t>
  </si>
  <si>
    <t>State</t>
  </si>
  <si>
    <t>WIF 2013-14 
Sanctions</t>
  </si>
  <si>
    <t>WIF 2013-14 Disbursements</t>
  </si>
  <si>
    <t>WIF 2014-15 Sanctions</t>
  </si>
  <si>
    <t>WIF 2014-15 Disbursements</t>
  </si>
  <si>
    <t>Total Sanctions</t>
  </si>
  <si>
    <t>Total Disb.</t>
  </si>
  <si>
    <t>Loans to State Government and State Government Undertakings</t>
  </si>
  <si>
    <t>Andaman &amp; Nicobar</t>
  </si>
  <si>
    <t>Andhra Pradesh</t>
  </si>
  <si>
    <t>Arunachal Pradesh</t>
  </si>
  <si>
    <t>Assam</t>
  </si>
  <si>
    <t>Bihar</t>
  </si>
  <si>
    <t>Chhattisgarh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</si>
  <si>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</si>
  <si>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</si>
  <si>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</si>
  <si>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</si>
  <si>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</si>
  <si>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</si>
  <si>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</si>
  <si>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</si>
  <si>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</si>
  <si>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</si>
  <si>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</si>
  <si>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</si>
  <si>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</si>
  <si>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</si>
  <si>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</si>
  <si>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Odisha*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</si>
  <si>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</si>
  <si>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</si>
  <si>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</si>
  <si>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</si>
  <si>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</si>
  <si>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</si>
  <si>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</si>
  <si>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</si>
  <si>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Uttarakhand*</t>
  </si>
  <si>
    <t>West Bengal</t>
  </si>
  <si>
    <t>TOTAL</t>
  </si>
  <si>
    <t>Loans to Other  Agencies</t>
  </si>
  <si>
    <t>NCMSL (Multi-State)</t>
  </si>
  <si>
    <t>GRAND TOTAL</t>
  </si>
  <si>
    <t>* In case of Odisha and Uttarakhand, the disbrusement of loan is more than sanction due to deletion of some of the sanctioned projects.</t>
  </si>
  <si>
    <t>Statewise Net Sanctions and Disbursements from WIF 2013- 14 and 2014-15 as on 30th November 2024(*tentative data)</t>
  </si>
  <si>
    <t xml:space="preserve">*Tentative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</si>
</sst>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Georgia"/>
      <charset val="134"/>
    </font>
    <font>
      <b/>
      <sz val="11"/>
      <color theme="1"/>
      <name val="Georgia"/>
      <charset val="134"/>
    </font>
    <font>
      <sz val="11"/>
      <color theme="1"/>
      <name val="Palatino Linotype"/>
      <charset val="134"/>
    </font>
    <font>
      <sz val="11"/>
      <name val="Georgia"/>
      <charset val="134"/>
    </font>
    <font>
      <sz val="12"/>
      <color theme="1"/>
      <name val="Palatino Linotype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2" fontId="0" fillId="0" borderId="0" xfId="0" applyNumberFormat="1"/>
    <xf numFmtId="1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/>
    </xf>
    <xf numFmtId="1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left" vertical="top" wrapText="1"/>
    </xf>
    <xf numFmtId="1" fontId="3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M54"/>
  <sheetViews>
    <sheetView tabSelected="1" workbookViewId="0">
      <selection activeCell="T14" sqref="T14"/>
    </sheetView>
  </sheetViews>
  <sheetFormatPr defaultColWidth="9" defaultRowHeight="15"/>
  <cols>
    <col min="3" max="3" width="5.5703125" customWidth="1"/>
    <col min="4" max="4" width="28.7109375" customWidth="1"/>
    <col min="5" max="5" width="15.42578125" customWidth="1"/>
    <col min="6" max="6" width="17.7109375" customWidth="1"/>
    <col min="7" max="7" width="15.42578125" customWidth="1"/>
    <col min="8" max="8" width="17.7109375" customWidth="1"/>
    <col min="9" max="9" width="11.85546875" customWidth="1"/>
    <col min="10" max="10" width="19.85546875" customWidth="1"/>
  </cols>
  <sheetData>
    <row r="4" spans="3:11">
      <c r="C4" s="2"/>
      <c r="D4" s="28" t="s">
        <v>0</v>
      </c>
      <c r="E4" s="28"/>
      <c r="F4" s="28"/>
      <c r="G4" s="4"/>
      <c r="H4" s="4"/>
      <c r="I4" s="4"/>
      <c r="J4" s="4"/>
    </row>
    <row r="5" spans="3:11" ht="15" customHeight="1">
      <c r="C5" s="30" t="s">
        <v>48</v>
      </c>
      <c r="D5" s="30"/>
      <c r="E5" s="30"/>
      <c r="F5" s="30"/>
      <c r="G5" s="30"/>
      <c r="H5" s="30"/>
      <c r="I5" s="30"/>
      <c r="J5" s="30"/>
    </row>
    <row r="6" spans="3:11">
      <c r="C6" s="5"/>
      <c r="D6" s="6"/>
      <c r="E6" s="7"/>
      <c r="F6" s="4"/>
      <c r="G6" s="4"/>
      <c r="H6" s="8"/>
      <c r="I6" s="27"/>
      <c r="J6" s="3" t="s">
        <v>1</v>
      </c>
    </row>
    <row r="7" spans="3:11" ht="28.5"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10" t="s">
        <v>7</v>
      </c>
      <c r="I7" s="10" t="s">
        <v>8</v>
      </c>
      <c r="J7" s="10" t="s">
        <v>9</v>
      </c>
    </row>
    <row r="8" spans="3:11">
      <c r="C8" s="11"/>
      <c r="D8" s="12" t="s">
        <v>10</v>
      </c>
      <c r="E8" s="13"/>
      <c r="F8" s="13"/>
      <c r="G8" s="13"/>
      <c r="H8" s="13"/>
      <c r="I8" s="13"/>
      <c r="J8" s="13"/>
    </row>
    <row r="9" spans="3:11">
      <c r="C9" s="11">
        <v>1</v>
      </c>
      <c r="D9" s="13" t="s">
        <v>11</v>
      </c>
      <c r="E9" s="14">
        <v>0</v>
      </c>
      <c r="F9" s="15">
        <v>0</v>
      </c>
      <c r="G9" s="15">
        <v>0</v>
      </c>
      <c r="H9" s="15">
        <v>0</v>
      </c>
      <c r="I9" s="15">
        <f>E9+G9</f>
        <v>0</v>
      </c>
      <c r="J9" s="15">
        <f>F9+H9</f>
        <v>0</v>
      </c>
      <c r="K9" s="21"/>
    </row>
    <row r="10" spans="3:11">
      <c r="C10" s="11">
        <v>2</v>
      </c>
      <c r="D10" s="13" t="s">
        <v>12</v>
      </c>
      <c r="E10" s="14">
        <v>0</v>
      </c>
      <c r="F10" s="16">
        <v>0</v>
      </c>
      <c r="G10" s="15">
        <v>99.009</v>
      </c>
      <c r="H10" s="15">
        <v>98.555599999999998</v>
      </c>
      <c r="I10" s="15">
        <f t="shared" ref="I10:I40" si="0">E10+G10</f>
        <v>99.009</v>
      </c>
      <c r="J10" s="15">
        <f t="shared" ref="J10:J40" si="1">F10+H10</f>
        <v>98.555599999999998</v>
      </c>
      <c r="K10" s="21"/>
    </row>
    <row r="11" spans="3:11">
      <c r="C11" s="11">
        <v>3</v>
      </c>
      <c r="D11" s="13" t="s">
        <v>13</v>
      </c>
      <c r="E11" s="14">
        <v>0</v>
      </c>
      <c r="F11" s="16">
        <v>0</v>
      </c>
      <c r="G11" s="15">
        <v>0</v>
      </c>
      <c r="H11" s="15">
        <v>0</v>
      </c>
      <c r="I11" s="15">
        <f t="shared" si="0"/>
        <v>0</v>
      </c>
      <c r="J11" s="15">
        <f t="shared" si="1"/>
        <v>0</v>
      </c>
      <c r="K11" s="21"/>
    </row>
    <row r="12" spans="3:11" ht="16.5">
      <c r="C12" s="11">
        <v>4</v>
      </c>
      <c r="D12" s="13" t="s">
        <v>14</v>
      </c>
      <c r="E12" s="14">
        <v>47.192399999999999</v>
      </c>
      <c r="F12" s="17">
        <f>30.18+4.95+9.37</f>
        <v>44.5</v>
      </c>
      <c r="G12" s="15">
        <v>47.159799999999997</v>
      </c>
      <c r="H12" s="15">
        <v>47.1599</v>
      </c>
      <c r="I12" s="15">
        <f t="shared" si="0"/>
        <v>94.352199999999996</v>
      </c>
      <c r="J12" s="15">
        <f t="shared" si="1"/>
        <v>91.659899999999993</v>
      </c>
      <c r="K12" s="21"/>
    </row>
    <row r="13" spans="3:11">
      <c r="C13" s="11">
        <v>5</v>
      </c>
      <c r="D13" s="13" t="s">
        <v>15</v>
      </c>
      <c r="E13" s="18">
        <f>395.4336-148.5868</f>
        <v>246.8468</v>
      </c>
      <c r="F13" s="16">
        <v>340.24299999999999</v>
      </c>
      <c r="G13" s="19">
        <f>86.978-37.0556</f>
        <v>49.922400000000003</v>
      </c>
      <c r="H13" s="15">
        <v>76.015299999999996</v>
      </c>
      <c r="I13" s="15">
        <f t="shared" si="0"/>
        <v>296.76920000000001</v>
      </c>
      <c r="J13" s="15">
        <f t="shared" si="1"/>
        <v>416.25830000000002</v>
      </c>
      <c r="K13" s="21"/>
    </row>
    <row r="14" spans="3:11">
      <c r="C14" s="11">
        <v>6</v>
      </c>
      <c r="D14" s="13" t="s">
        <v>16</v>
      </c>
      <c r="E14" s="18">
        <v>79.658299999999997</v>
      </c>
      <c r="F14" s="16">
        <v>74.838261000000003</v>
      </c>
      <c r="G14" s="19">
        <f>32.1229-4.738-6.326</f>
        <v>21.058900000000001</v>
      </c>
      <c r="H14" s="15">
        <v>21.06061</v>
      </c>
      <c r="I14" s="15">
        <f t="shared" si="0"/>
        <v>100.71720000000001</v>
      </c>
      <c r="J14" s="15">
        <f t="shared" si="1"/>
        <v>95.898871</v>
      </c>
      <c r="K14" s="21"/>
    </row>
    <row r="15" spans="3:11">
      <c r="C15" s="11">
        <v>7</v>
      </c>
      <c r="D15" s="13" t="s">
        <v>17</v>
      </c>
      <c r="E15" s="14">
        <v>0</v>
      </c>
      <c r="F15" s="16">
        <v>0</v>
      </c>
      <c r="G15" s="15">
        <v>0</v>
      </c>
      <c r="H15" s="15">
        <v>0</v>
      </c>
      <c r="I15" s="15">
        <f t="shared" si="0"/>
        <v>0</v>
      </c>
      <c r="J15" s="15">
        <f t="shared" si="1"/>
        <v>0</v>
      </c>
      <c r="K15" s="21"/>
    </row>
    <row r="16" spans="3:11">
      <c r="C16" s="11">
        <v>8</v>
      </c>
      <c r="D16" s="13" t="s">
        <v>18</v>
      </c>
      <c r="E16" s="14">
        <v>0</v>
      </c>
      <c r="F16" s="16">
        <v>0</v>
      </c>
      <c r="G16" s="15">
        <v>0</v>
      </c>
      <c r="H16" s="15">
        <v>0</v>
      </c>
      <c r="I16" s="15">
        <f t="shared" si="0"/>
        <v>0</v>
      </c>
      <c r="J16" s="15">
        <f t="shared" si="1"/>
        <v>0</v>
      </c>
      <c r="K16" s="21"/>
    </row>
    <row r="17" spans="3:11" ht="18">
      <c r="C17" s="11">
        <v>9</v>
      </c>
      <c r="D17" s="20" t="s">
        <v>19</v>
      </c>
      <c r="E17" s="18">
        <f>248.0096-18.7279-6.67</f>
        <v>222.61170000000001</v>
      </c>
      <c r="F17" s="16">
        <f>282.34+0.43</f>
        <v>282.77</v>
      </c>
      <c r="G17" s="19">
        <f>220.75-0.7003-45.6</f>
        <v>174.44970000000001</v>
      </c>
      <c r="H17" s="15">
        <v>187.69</v>
      </c>
      <c r="I17" s="15">
        <f t="shared" si="0"/>
        <v>397.06139999999999</v>
      </c>
      <c r="J17" s="15">
        <f t="shared" si="1"/>
        <v>470.46</v>
      </c>
      <c r="K17" s="21"/>
    </row>
    <row r="18" spans="3:11">
      <c r="C18" s="11">
        <v>10</v>
      </c>
      <c r="D18" s="13" t="s">
        <v>20</v>
      </c>
      <c r="E18" s="18">
        <v>246.6905989185</v>
      </c>
      <c r="F18" s="16">
        <f>195.9924+49.96</f>
        <v>245.95240000000001</v>
      </c>
      <c r="G18" s="19">
        <f>44.2872+56.4-5.993</f>
        <v>94.694199999999995</v>
      </c>
      <c r="H18" s="15">
        <v>51.292999999999999</v>
      </c>
      <c r="I18" s="15">
        <f t="shared" si="0"/>
        <v>341.3847989185</v>
      </c>
      <c r="J18" s="15">
        <f t="shared" si="1"/>
        <v>297.24540000000002</v>
      </c>
      <c r="K18" s="21"/>
    </row>
    <row r="19" spans="3:11">
      <c r="C19" s="11">
        <v>11</v>
      </c>
      <c r="D19" s="13" t="s">
        <v>21</v>
      </c>
      <c r="E19" s="18">
        <v>0</v>
      </c>
      <c r="F19" s="16">
        <v>1.2541</v>
      </c>
      <c r="G19" s="19">
        <f>8.55-2.92</f>
        <v>5.63</v>
      </c>
      <c r="H19" s="19">
        <v>8.5500000000000007</v>
      </c>
      <c r="I19" s="15">
        <f t="shared" si="0"/>
        <v>5.63</v>
      </c>
      <c r="J19" s="15">
        <f t="shared" si="1"/>
        <v>9.8041</v>
      </c>
      <c r="K19" s="21"/>
    </row>
    <row r="20" spans="3:11">
      <c r="C20" s="11">
        <v>12</v>
      </c>
      <c r="D20" s="13" t="s">
        <v>22</v>
      </c>
      <c r="E20" s="14">
        <v>0</v>
      </c>
      <c r="F20" s="16">
        <v>0</v>
      </c>
      <c r="G20" s="15">
        <v>0</v>
      </c>
      <c r="H20" s="15">
        <v>0</v>
      </c>
      <c r="I20" s="15">
        <f t="shared" si="0"/>
        <v>0</v>
      </c>
      <c r="J20" s="15">
        <f t="shared" si="1"/>
        <v>0</v>
      </c>
      <c r="K20" s="21"/>
    </row>
    <row r="21" spans="3:11">
      <c r="C21" s="11">
        <v>13</v>
      </c>
      <c r="D21" s="13" t="s">
        <v>23</v>
      </c>
      <c r="E21" s="14">
        <v>0</v>
      </c>
      <c r="F21" s="16">
        <v>0</v>
      </c>
      <c r="G21" s="15">
        <v>0</v>
      </c>
      <c r="H21" s="15">
        <v>0</v>
      </c>
      <c r="I21" s="15">
        <f t="shared" si="0"/>
        <v>0</v>
      </c>
      <c r="J21" s="15">
        <f t="shared" si="1"/>
        <v>0</v>
      </c>
      <c r="K21" s="21"/>
    </row>
    <row r="22" spans="3:11">
      <c r="C22" s="11">
        <v>14</v>
      </c>
      <c r="D22" s="13" t="s">
        <v>24</v>
      </c>
      <c r="E22" s="14">
        <v>224.381</v>
      </c>
      <c r="F22" s="16">
        <v>199.43</v>
      </c>
      <c r="G22" s="15">
        <v>1476.1659999999999</v>
      </c>
      <c r="H22" s="15">
        <v>1422.03</v>
      </c>
      <c r="I22" s="15">
        <f t="shared" si="0"/>
        <v>1700.547</v>
      </c>
      <c r="J22" s="15">
        <f t="shared" si="1"/>
        <v>1621.46</v>
      </c>
      <c r="K22" s="21"/>
    </row>
    <row r="23" spans="3:11">
      <c r="C23" s="11">
        <v>15</v>
      </c>
      <c r="D23" s="13" t="s">
        <v>25</v>
      </c>
      <c r="E23" s="14">
        <v>21.858899999999998</v>
      </c>
      <c r="F23" s="16">
        <v>20.91</v>
      </c>
      <c r="G23" s="15">
        <v>0</v>
      </c>
      <c r="H23" s="15">
        <v>1.31</v>
      </c>
      <c r="I23" s="15">
        <f t="shared" si="0"/>
        <v>21.858899999999998</v>
      </c>
      <c r="J23" s="15">
        <f t="shared" si="1"/>
        <v>22.22</v>
      </c>
      <c r="K23" s="21"/>
    </row>
    <row r="24" spans="3:11" ht="18">
      <c r="C24" s="11">
        <v>16</v>
      </c>
      <c r="D24" s="20" t="s">
        <v>26</v>
      </c>
      <c r="E24" s="14">
        <v>0</v>
      </c>
      <c r="F24" s="16">
        <v>0</v>
      </c>
      <c r="G24" s="15">
        <v>200.06809999999999</v>
      </c>
      <c r="H24" s="15">
        <v>103.1</v>
      </c>
      <c r="I24" s="15">
        <f t="shared" si="0"/>
        <v>200.06809999999999</v>
      </c>
      <c r="J24" s="15">
        <f t="shared" si="1"/>
        <v>103.1</v>
      </c>
      <c r="K24" s="21"/>
    </row>
    <row r="25" spans="3:11">
      <c r="C25" s="11">
        <v>17</v>
      </c>
      <c r="D25" s="13" t="s">
        <v>27</v>
      </c>
      <c r="E25" s="21">
        <v>5.65</v>
      </c>
      <c r="F25" s="21">
        <v>5.65</v>
      </c>
      <c r="G25" s="15">
        <v>0</v>
      </c>
      <c r="H25" s="15">
        <v>0</v>
      </c>
      <c r="I25" s="15">
        <f t="shared" si="0"/>
        <v>5.65</v>
      </c>
      <c r="J25" s="15">
        <f t="shared" si="1"/>
        <v>5.65</v>
      </c>
      <c r="K25" s="21"/>
    </row>
    <row r="26" spans="3:11">
      <c r="C26" s="11">
        <v>18</v>
      </c>
      <c r="D26" s="13" t="s">
        <v>28</v>
      </c>
      <c r="E26" s="14">
        <v>0</v>
      </c>
      <c r="F26" s="16">
        <v>0</v>
      </c>
      <c r="G26" s="15">
        <v>0</v>
      </c>
      <c r="H26" s="15">
        <v>0</v>
      </c>
      <c r="I26" s="15">
        <f t="shared" si="0"/>
        <v>0</v>
      </c>
      <c r="J26" s="15">
        <f t="shared" si="1"/>
        <v>0</v>
      </c>
      <c r="K26" s="21"/>
    </row>
    <row r="27" spans="3:11">
      <c r="C27" s="11">
        <v>19</v>
      </c>
      <c r="D27" s="13" t="s">
        <v>29</v>
      </c>
      <c r="E27" s="14">
        <v>0</v>
      </c>
      <c r="F27" s="16">
        <v>0</v>
      </c>
      <c r="G27" s="15">
        <v>0</v>
      </c>
      <c r="H27" s="15">
        <v>0</v>
      </c>
      <c r="I27" s="15">
        <f t="shared" si="0"/>
        <v>0</v>
      </c>
      <c r="J27" s="15">
        <f t="shared" si="1"/>
        <v>0</v>
      </c>
      <c r="K27" s="21"/>
    </row>
    <row r="28" spans="3:11" ht="18">
      <c r="C28" s="11">
        <v>20</v>
      </c>
      <c r="D28" s="20" t="s">
        <v>30</v>
      </c>
      <c r="E28" s="14">
        <f>101.7444+9.5</f>
        <v>111.2444</v>
      </c>
      <c r="F28" s="16">
        <f>90.03+5.12+6.44</f>
        <v>101.59</v>
      </c>
      <c r="G28" s="15">
        <f>11.02+59.42</f>
        <v>70.44</v>
      </c>
      <c r="H28" s="15">
        <f>11.02+7+3.78</f>
        <v>21.8</v>
      </c>
      <c r="I28" s="15">
        <f t="shared" si="0"/>
        <v>181.68440000000001</v>
      </c>
      <c r="J28" s="15">
        <f t="shared" si="1"/>
        <v>123.39</v>
      </c>
      <c r="K28" s="21"/>
    </row>
    <row r="29" spans="3:11">
      <c r="C29" s="11">
        <v>21</v>
      </c>
      <c r="D29" s="13" t="s">
        <v>31</v>
      </c>
      <c r="E29" s="14">
        <v>0</v>
      </c>
      <c r="F29" s="16">
        <v>0</v>
      </c>
      <c r="G29" s="15">
        <v>0</v>
      </c>
      <c r="H29" s="15">
        <v>0</v>
      </c>
      <c r="I29" s="15">
        <f t="shared" si="0"/>
        <v>0</v>
      </c>
      <c r="J29" s="15">
        <f t="shared" si="1"/>
        <v>0</v>
      </c>
      <c r="K29" s="21"/>
    </row>
    <row r="30" spans="3:11">
      <c r="C30" s="11">
        <v>22</v>
      </c>
      <c r="D30" s="13" t="s">
        <v>32</v>
      </c>
      <c r="E30" s="14">
        <f>77.34-11.69</f>
        <v>65.650000000000006</v>
      </c>
      <c r="F30" s="16">
        <v>62.66</v>
      </c>
      <c r="G30" s="15">
        <f>79.51-6.23</f>
        <v>73.28</v>
      </c>
      <c r="H30" s="15">
        <v>203.98</v>
      </c>
      <c r="I30" s="15">
        <f t="shared" si="0"/>
        <v>138.93</v>
      </c>
      <c r="J30" s="15">
        <f t="shared" si="1"/>
        <v>266.64</v>
      </c>
      <c r="K30" s="21"/>
    </row>
    <row r="31" spans="3:11">
      <c r="C31" s="11">
        <v>23</v>
      </c>
      <c r="D31" s="13" t="s">
        <v>33</v>
      </c>
      <c r="E31" s="14">
        <v>0</v>
      </c>
      <c r="F31" s="16">
        <v>0</v>
      </c>
      <c r="G31" s="15">
        <v>0</v>
      </c>
      <c r="H31" s="15">
        <v>0</v>
      </c>
      <c r="I31" s="15">
        <f t="shared" si="0"/>
        <v>0</v>
      </c>
      <c r="J31" s="15">
        <f t="shared" si="1"/>
        <v>0</v>
      </c>
      <c r="K31" s="21"/>
    </row>
    <row r="32" spans="3:11">
      <c r="C32" s="11">
        <v>24</v>
      </c>
      <c r="D32" s="13" t="s">
        <v>34</v>
      </c>
      <c r="E32" s="14">
        <v>63.285600000000002</v>
      </c>
      <c r="F32" s="16">
        <v>67.64</v>
      </c>
      <c r="G32" s="15">
        <f>213.4381-0.9363</f>
        <v>212.5018</v>
      </c>
      <c r="H32" s="15">
        <f>161.23-4.37-16.78+70.84</f>
        <v>210.92</v>
      </c>
      <c r="I32" s="15">
        <f t="shared" si="0"/>
        <v>275.78739999999999</v>
      </c>
      <c r="J32" s="15">
        <f t="shared" si="1"/>
        <v>278.56</v>
      </c>
      <c r="K32" s="21"/>
    </row>
    <row r="33" spans="3:13">
      <c r="C33" s="11">
        <v>25</v>
      </c>
      <c r="D33" s="13" t="s">
        <v>35</v>
      </c>
      <c r="E33" s="14">
        <v>191.02</v>
      </c>
      <c r="F33" s="16">
        <f>117.23+2.88+2.11+2.66+2.97+1.42</f>
        <v>129.26999999999998</v>
      </c>
      <c r="G33" s="15">
        <v>100.17</v>
      </c>
      <c r="H33" s="15">
        <v>125.8</v>
      </c>
      <c r="I33" s="15">
        <f t="shared" si="0"/>
        <v>291.19</v>
      </c>
      <c r="J33" s="15">
        <f t="shared" si="1"/>
        <v>255.07</v>
      </c>
      <c r="K33" s="21"/>
    </row>
    <row r="34" spans="3:13">
      <c r="C34" s="11">
        <v>26</v>
      </c>
      <c r="D34" s="13" t="s">
        <v>36</v>
      </c>
      <c r="E34" s="14">
        <v>0</v>
      </c>
      <c r="F34" s="16">
        <v>0</v>
      </c>
      <c r="G34" s="15">
        <v>0</v>
      </c>
      <c r="H34" s="15">
        <v>0</v>
      </c>
      <c r="I34" s="15">
        <f t="shared" si="0"/>
        <v>0</v>
      </c>
      <c r="J34" s="15">
        <f t="shared" si="1"/>
        <v>0</v>
      </c>
      <c r="K34" s="21"/>
    </row>
    <row r="35" spans="3:13">
      <c r="C35" s="11">
        <v>27</v>
      </c>
      <c r="D35" s="13" t="s">
        <v>37</v>
      </c>
      <c r="E35" s="18">
        <f>1466.16+11.4+20.78</f>
        <v>1498.3400000000001</v>
      </c>
      <c r="F35" s="16">
        <f>1297.38+21.07+7.89+2.42+3.17+2.05+23.64</f>
        <v>1357.6200000000003</v>
      </c>
      <c r="G35" s="19">
        <f>1014.42+50.12-8.4115-0.4347+47.5+14.72+4.27+2.83</f>
        <v>1125.0137999999999</v>
      </c>
      <c r="H35" s="15">
        <f>1177.03+10.14</f>
        <v>1187.17</v>
      </c>
      <c r="I35" s="15">
        <f t="shared" si="0"/>
        <v>2623.3537999999999</v>
      </c>
      <c r="J35" s="15">
        <f t="shared" si="1"/>
        <v>2544.7900000000004</v>
      </c>
      <c r="K35" s="21"/>
    </row>
    <row r="36" spans="3:13" ht="18">
      <c r="C36" s="11">
        <v>28</v>
      </c>
      <c r="D36" s="20" t="s">
        <v>38</v>
      </c>
      <c r="E36" s="14">
        <v>0</v>
      </c>
      <c r="F36" s="16">
        <v>0</v>
      </c>
      <c r="G36" s="15">
        <v>951.69839999999999</v>
      </c>
      <c r="H36" s="15">
        <v>852.27931799999999</v>
      </c>
      <c r="I36" s="15">
        <f t="shared" si="0"/>
        <v>951.69839999999999</v>
      </c>
      <c r="J36" s="15">
        <f t="shared" si="1"/>
        <v>852.27931799999999</v>
      </c>
      <c r="K36" s="21"/>
    </row>
    <row r="37" spans="3:13">
      <c r="C37" s="11">
        <v>29</v>
      </c>
      <c r="D37" s="13" t="s">
        <v>39</v>
      </c>
      <c r="E37" s="14">
        <v>6.7042999999999999</v>
      </c>
      <c r="F37" s="16">
        <v>6.2564000000000002</v>
      </c>
      <c r="G37" s="15">
        <v>12.5305</v>
      </c>
      <c r="H37" s="15">
        <v>12.5305</v>
      </c>
      <c r="I37" s="15">
        <f t="shared" si="0"/>
        <v>19.2348</v>
      </c>
      <c r="J37" s="15">
        <f t="shared" si="1"/>
        <v>18.786899999999999</v>
      </c>
      <c r="K37" s="21"/>
    </row>
    <row r="38" spans="3:13">
      <c r="C38" s="11">
        <v>30</v>
      </c>
      <c r="D38" s="13" t="s">
        <v>40</v>
      </c>
      <c r="E38" s="14">
        <v>140.29</v>
      </c>
      <c r="F38" s="16">
        <v>133.97999999999999</v>
      </c>
      <c r="G38" s="15">
        <v>0</v>
      </c>
      <c r="H38" s="15">
        <v>0</v>
      </c>
      <c r="I38" s="15">
        <f t="shared" si="0"/>
        <v>140.29</v>
      </c>
      <c r="J38" s="15">
        <f t="shared" si="1"/>
        <v>133.97999999999999</v>
      </c>
      <c r="K38" s="21"/>
    </row>
    <row r="39" spans="3:13">
      <c r="C39" s="11">
        <v>31</v>
      </c>
      <c r="D39" s="13" t="s">
        <v>41</v>
      </c>
      <c r="E39" s="14">
        <v>1.4531000000000001</v>
      </c>
      <c r="F39" s="16">
        <v>4.1345700000000001</v>
      </c>
      <c r="G39" s="15">
        <v>0</v>
      </c>
      <c r="H39" s="15">
        <v>0</v>
      </c>
      <c r="I39" s="15">
        <f t="shared" si="0"/>
        <v>1.4531000000000001</v>
      </c>
      <c r="J39" s="15">
        <f t="shared" si="1"/>
        <v>4.1345700000000001</v>
      </c>
      <c r="K39" s="21"/>
    </row>
    <row r="40" spans="3:13">
      <c r="C40" s="11">
        <v>32</v>
      </c>
      <c r="D40" s="13" t="s">
        <v>42</v>
      </c>
      <c r="E40" s="18">
        <v>1180.1199999999999</v>
      </c>
      <c r="F40" s="16">
        <f>932.13+9.41</f>
        <v>941.54</v>
      </c>
      <c r="G40" s="19">
        <v>281.44</v>
      </c>
      <c r="H40" s="15">
        <f>329.39+1.85</f>
        <v>331.24</v>
      </c>
      <c r="I40" s="15">
        <f t="shared" si="0"/>
        <v>1461.56</v>
      </c>
      <c r="J40" s="15">
        <f t="shared" si="1"/>
        <v>1272.78</v>
      </c>
      <c r="K40" s="21"/>
    </row>
    <row r="41" spans="3:13">
      <c r="C41" s="22"/>
      <c r="D41" s="12" t="s">
        <v>43</v>
      </c>
      <c r="E41" s="23">
        <f>SUM(E9:E40)</f>
        <v>4352.9970989185003</v>
      </c>
      <c r="F41" s="23">
        <f t="shared" ref="F41:J41" si="2">SUM(F9:F40)</f>
        <v>4020.2387310000008</v>
      </c>
      <c r="G41" s="23">
        <f t="shared" si="2"/>
        <v>4995.2326000000003</v>
      </c>
      <c r="H41" s="23">
        <f t="shared" si="2"/>
        <v>4962.4842279999993</v>
      </c>
      <c r="I41" s="23">
        <f t="shared" si="2"/>
        <v>9348.2296989184997</v>
      </c>
      <c r="J41" s="23">
        <f t="shared" si="2"/>
        <v>8982.7229590000006</v>
      </c>
    </row>
    <row r="42" spans="3:13">
      <c r="C42" s="22"/>
      <c r="D42" s="24"/>
      <c r="E42" s="23"/>
      <c r="F42" s="23"/>
      <c r="G42" s="23"/>
      <c r="H42" s="23"/>
      <c r="I42" s="15"/>
      <c r="J42" s="15"/>
      <c r="M42" s="21"/>
    </row>
    <row r="43" spans="3:13">
      <c r="C43" s="11">
        <v>33</v>
      </c>
      <c r="D43" s="12" t="s">
        <v>44</v>
      </c>
      <c r="E43" s="14"/>
      <c r="F43" s="15"/>
      <c r="G43" s="25"/>
      <c r="H43" s="15"/>
      <c r="I43" s="15"/>
      <c r="J43" s="15"/>
    </row>
    <row r="44" spans="3:13" ht="18">
      <c r="C44" s="11"/>
      <c r="D44" s="26" t="s">
        <v>45</v>
      </c>
      <c r="E44" s="14">
        <v>128</v>
      </c>
      <c r="F44" s="15">
        <v>112</v>
      </c>
      <c r="G44" s="25">
        <v>0</v>
      </c>
      <c r="H44" s="15">
        <v>0</v>
      </c>
      <c r="I44" s="15">
        <v>128</v>
      </c>
      <c r="J44" s="15">
        <v>112</v>
      </c>
    </row>
    <row r="45" spans="3:13" s="1" customFormat="1">
      <c r="C45" s="22"/>
      <c r="D45" s="12" t="s">
        <v>43</v>
      </c>
      <c r="E45" s="23">
        <f>E44</f>
        <v>128</v>
      </c>
      <c r="F45" s="23">
        <f t="shared" ref="F45:J45" si="3">F44</f>
        <v>112</v>
      </c>
      <c r="G45" s="23">
        <f t="shared" si="3"/>
        <v>0</v>
      </c>
      <c r="H45" s="23">
        <f t="shared" si="3"/>
        <v>0</v>
      </c>
      <c r="I45" s="23">
        <f t="shared" si="3"/>
        <v>128</v>
      </c>
      <c r="J45" s="23">
        <f t="shared" si="3"/>
        <v>112</v>
      </c>
    </row>
    <row r="46" spans="3:13">
      <c r="C46" s="22"/>
      <c r="D46" s="12" t="s">
        <v>46</v>
      </c>
      <c r="E46" s="23">
        <f>E41+E45</f>
        <v>4480.9970989185003</v>
      </c>
      <c r="F46" s="23">
        <f>F41+F45</f>
        <v>4132.2387310000013</v>
      </c>
      <c r="G46" s="23">
        <f t="shared" ref="G46:J46" si="4">G41+G45</f>
        <v>4995.2326000000003</v>
      </c>
      <c r="H46" s="23">
        <f t="shared" si="4"/>
        <v>4962.4842279999993</v>
      </c>
      <c r="I46" s="23">
        <f>E46+G46</f>
        <v>9476.2296989185015</v>
      </c>
      <c r="J46" s="23">
        <f t="shared" si="4"/>
        <v>9094.7229590000006</v>
      </c>
      <c r="M46" s="21"/>
    </row>
    <row r="47" spans="3:13" ht="29.25" customHeight="1">
      <c r="C47" s="29" t="s">
        <v>47</v>
      </c>
      <c r="D47" s="29"/>
      <c r="E47" s="29"/>
      <c r="F47" s="29"/>
      <c r="G47" s="29"/>
      <c r="H47" s="29"/>
      <c r="I47" s="29"/>
      <c r="J47" s="29"/>
    </row>
    <row r="48" spans="3:13">
      <c r="E48" s="21"/>
    </row>
    <row r="49" spans="3:10">
      <c r="C49" t="s">
        <v>49</v>
      </c>
      <c r="G49" s="21"/>
      <c r="J49" s="21"/>
    </row>
    <row r="50" spans="3:10">
      <c r="H50" s="21"/>
    </row>
    <row r="54" spans="3:10">
      <c r="G54" s="21"/>
      <c r="J54" s="21"/>
    </row>
  </sheetData>
  <mergeCells count="3">
    <mergeCell ref="D4:F4"/>
    <mergeCell ref="C47:J47"/>
    <mergeCell ref="C5:J5"/>
  </mergeCells>
  <pageMargins left="0.7" right="0.7" top="0.75" bottom="0.75" header="0.3" footer="0.3"/>
  <pageSetup paperSize="9" scale="69" orientation="portrait"/>
  <headerFooter>
    <oddHeader>&amp;L&amp;"Calibri"&amp;10&amp;K000000 Internal&amp;1#_x000D_</oddHeader>
  </headerFooter>
</worksheet>
</file>

<file path=docMetadata/LabelInfo.xml><?xml version="1.0" encoding="utf-8"?>
<clbl:labelList xmlns:clbl="http://schemas.microsoft.com/office/2020/mipLabelMetadata">
  <clbl:label id="{5ce8a179-3f52-4303-9b62-54e17f021067}" enabled="1" method="Privileged" siteId="{8e65dc63-2925-44dc-9c02-98c3f05069e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Saroj Kumar Jena</dc:creator>
  <cp:lastModifiedBy>Lokesh Vilas Patil</cp:lastModifiedBy>
  <cp:lastPrinted>2024-06-11T06:12:00Z</cp:lastPrinted>
  <dcterms:created xsi:type="dcterms:W3CDTF">2006-09-16T00:00:00Z</dcterms:created>
  <dcterms:modified xsi:type="dcterms:W3CDTF">2024-12-06T04:36:11Z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61E02F4962DD447EAC30BF25C3DA0B74</vt:lpwstr>
  </property>
  <property fmtid="{D5CDD505-2E9C-101B-9397-08002B2CF9AE}" pid="3" name="KSOProductBuildVer">
    <vt:lpwstr>1033-12.2.0.17119</vt:lpwstr>
  </property>
</Properties>
</file>